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80" windowWidth="21020" windowHeight="18560" activeTab="1"/>
  </bookViews>
  <sheets>
    <sheet name="Hall B" sheetId="1" r:id="rId1"/>
    <sheet name="Hall D" sheetId="2" r:id="rId2"/>
  </sheets>
  <definedNames/>
  <calcPr fullCalcOnLoad="1"/>
</workbook>
</file>

<file path=xl/sharedStrings.xml><?xml version="1.0" encoding="utf-8"?>
<sst xmlns="http://schemas.openxmlformats.org/spreadsheetml/2006/main" count="83" uniqueCount="36">
  <si>
    <t>Data Acquisition</t>
  </si>
  <si>
    <t>Weeks of operation / year</t>
  </si>
  <si>
    <t>Calibration</t>
  </si>
  <si>
    <t>Number of calibration passes</t>
  </si>
  <si>
    <t>Data used in calibration (%)</t>
  </si>
  <si>
    <r>
      <t>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Pass Analysis</t>
    </r>
  </si>
  <si>
    <t>Number of analysis passes</t>
  </si>
  <si>
    <t>Event size out / event size in</t>
  </si>
  <si>
    <r>
      <t>Total CPU (</t>
    </r>
    <r>
      <rPr>
        <sz val="11"/>
        <rFont val="Times New Roman"/>
        <family val="1"/>
      </rPr>
      <t>SPECint_rate2006</t>
    </r>
    <r>
      <rPr>
        <sz val="12"/>
        <rFont val="Times New Roman"/>
        <family val="1"/>
      </rPr>
      <t>)</t>
    </r>
  </si>
  <si>
    <t>Total CPU (SPECint_rate2006)</t>
  </si>
  <si>
    <t>Network (n*10gigE)</t>
  </si>
  <si>
    <t>Set size for calibration (GB)</t>
  </si>
  <si>
    <t>Desired set processing time (min)</t>
  </si>
  <si>
    <t>Event Simulation</t>
  </si>
  <si>
    <t>Number of events</t>
  </si>
  <si>
    <t>SPECint_rate2006 sec/event</t>
  </si>
  <si>
    <t>Total SPECint_rate2006</t>
  </si>
  <si>
    <t>SPECint_rate2006 / node</t>
  </si>
  <si>
    <t>Petabytes / year</t>
  </si>
  <si>
    <t>Cost of tape $/TB</t>
  </si>
  <si>
    <t>Annual cost of tape ($K)</t>
  </si>
  <si>
    <t>Number of new nodes</t>
  </si>
  <si>
    <t>Cost of compute nodes ($K)</t>
  </si>
  <si>
    <t>PB/yr per 10g link @ 50%</t>
  </si>
  <si>
    <t># nodes needed (current year)</t>
  </si>
  <si>
    <t>Cost of disk $/TB</t>
  </si>
  <si>
    <t>Event size (KB)</t>
  </si>
  <si>
    <t>% Stored Long Term</t>
  </si>
  <si>
    <t>Petabytes / year (PB)</t>
  </si>
  <si>
    <t>Average event size (KB)</t>
  </si>
  <si>
    <t>Max sustained event rate (kHz)</t>
  </si>
  <si>
    <t>Average event rate (kHz)</t>
  </si>
  <si>
    <t>Average 24-hour duty factor (%)</t>
  </si>
  <si>
    <r>
      <t>Priority CPU (</t>
    </r>
    <r>
      <rPr>
        <sz val="11"/>
        <rFont val="Times New Roman"/>
        <family val="1"/>
      </rPr>
      <t>SPECint_rate2006</t>
    </r>
    <r>
      <rPr>
        <sz val="12"/>
        <rFont val="Times New Roman"/>
        <family val="1"/>
      </rPr>
      <t>)</t>
    </r>
  </si>
  <si>
    <t>Silo Bandwidth (MB/s)</t>
  </si>
  <si>
    <t>Budget ($K)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</si>
</sst>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  <numFmt numFmtId="170" formatCode="0.0000"/>
    <numFmt numFmtId="171" formatCode="0.E+00"/>
    <numFmt numFmtId="172" formatCode="&quot;$&quot;#,##0"/>
    <numFmt numFmtId="173" formatCode="&quot;$&quot;#,##0.0"/>
    <numFmt numFmtId="174" formatCode="0"/>
    <numFmt numFmtId="175" formatCode="0.0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Times New Roman"/>
      <family val="1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2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9" fontId="1" fillId="0" borderId="0" xfId="0" applyNumberFormat="1" applyFont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9" fontId="1" fillId="0" borderId="11" xfId="0" applyNumberFormat="1" applyFont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1" fontId="1" fillId="6" borderId="13" xfId="0" applyNumberFormat="1" applyFont="1" applyFill="1" applyBorder="1" applyAlignment="1">
      <alignment vertical="top" wrapText="1"/>
    </xf>
    <xf numFmtId="169" fontId="1" fillId="6" borderId="13" xfId="0" applyNumberFormat="1" applyFont="1" applyFill="1" applyBorder="1" applyAlignment="1">
      <alignment vertical="top" wrapText="1"/>
    </xf>
    <xf numFmtId="169" fontId="1" fillId="6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1" fillId="6" borderId="0" xfId="0" applyNumberFormat="1" applyFont="1" applyFill="1" applyBorder="1" applyAlignment="1">
      <alignment vertical="top" wrapText="1"/>
    </xf>
    <xf numFmtId="168" fontId="1" fillId="6" borderId="13" xfId="0" applyNumberFormat="1" applyFont="1" applyFill="1" applyBorder="1" applyAlignment="1">
      <alignment vertical="top" wrapText="1"/>
    </xf>
    <xf numFmtId="11" fontId="1" fillId="0" borderId="0" xfId="0" applyNumberFormat="1" applyFont="1" applyBorder="1" applyAlignment="1">
      <alignment vertical="top" wrapText="1"/>
    </xf>
    <xf numFmtId="0" fontId="1" fillId="0" borderId="17" xfId="0" applyFont="1" applyBorder="1" applyAlignment="1">
      <alignment/>
    </xf>
    <xf numFmtId="169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9" fontId="1" fillId="6" borderId="10" xfId="0" applyNumberFormat="1" applyFont="1" applyFill="1" applyBorder="1" applyAlignment="1">
      <alignment vertical="top" wrapText="1"/>
    </xf>
    <xf numFmtId="169" fontId="1" fillId="0" borderId="0" xfId="0" applyNumberFormat="1" applyFont="1" applyAlignment="1">
      <alignment/>
    </xf>
    <xf numFmtId="1" fontId="1" fillId="6" borderId="10" xfId="0" applyNumberFormat="1" applyFont="1" applyFill="1" applyBorder="1" applyAlignment="1">
      <alignment vertical="top" wrapText="1"/>
    </xf>
    <xf numFmtId="0" fontId="2" fillId="0" borderId="14" xfId="57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0" fontId="8" fillId="0" borderId="0" xfId="57" applyFont="1">
      <alignment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6" borderId="10" xfId="57" applyFont="1" applyFill="1" applyBorder="1" applyAlignment="1">
      <alignment vertical="top" wrapText="1"/>
      <protection/>
    </xf>
    <xf numFmtId="9" fontId="1" fillId="0" borderId="0" xfId="57" applyNumberFormat="1" applyFont="1" applyBorder="1" applyAlignment="1">
      <alignment vertical="top" wrapText="1"/>
      <protection/>
    </xf>
    <xf numFmtId="0" fontId="1" fillId="0" borderId="0" xfId="57" applyNumberFormat="1" applyFont="1" applyBorder="1" applyAlignment="1">
      <alignment vertical="top" wrapText="1"/>
      <protection/>
    </xf>
    <xf numFmtId="169" fontId="1" fillId="0" borderId="0" xfId="57" applyNumberFormat="1" applyFont="1" applyBorder="1" applyAlignment="1">
      <alignment vertical="top" wrapText="1"/>
      <protection/>
    </xf>
    <xf numFmtId="0" fontId="1" fillId="0" borderId="0" xfId="57" applyFont="1">
      <alignment/>
      <protection/>
    </xf>
    <xf numFmtId="169" fontId="1" fillId="6" borderId="0" xfId="57" applyNumberFormat="1" applyFont="1" applyFill="1" applyBorder="1" applyAlignment="1">
      <alignment vertical="top" wrapText="1"/>
      <protection/>
    </xf>
    <xf numFmtId="169" fontId="1" fillId="6" borderId="13" xfId="57" applyNumberFormat="1" applyFont="1" applyFill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169" fontId="1" fillId="0" borderId="10" xfId="57" applyNumberFormat="1" applyFont="1" applyBorder="1" applyAlignment="1">
      <alignment vertical="top" wrapText="1"/>
      <protection/>
    </xf>
    <xf numFmtId="169" fontId="8" fillId="0" borderId="0" xfId="57" applyNumberFormat="1" applyFont="1">
      <alignment/>
      <protection/>
    </xf>
    <xf numFmtId="168" fontId="1" fillId="0" borderId="0" xfId="0" applyNumberFormat="1" applyFont="1" applyAlignment="1">
      <alignment/>
    </xf>
    <xf numFmtId="168" fontId="1" fillId="0" borderId="10" xfId="57" applyNumberFormat="1" applyFont="1" applyBorder="1" applyAlignment="1">
      <alignment vertical="top" wrapText="1"/>
      <protection/>
    </xf>
    <xf numFmtId="168" fontId="1" fillId="0" borderId="0" xfId="57" applyNumberFormat="1" applyFont="1" applyBorder="1" applyAlignment="1">
      <alignment vertical="top" wrapText="1"/>
      <protection/>
    </xf>
    <xf numFmtId="168" fontId="8" fillId="0" borderId="0" xfId="57" applyNumberFormat="1" applyFont="1">
      <alignment/>
      <protection/>
    </xf>
    <xf numFmtId="1" fontId="1" fillId="0" borderId="10" xfId="0" applyNumberFormat="1" applyFont="1" applyBorder="1" applyAlignment="1">
      <alignment vertical="top" wrapText="1"/>
    </xf>
    <xf numFmtId="1" fontId="1" fillId="0" borderId="0" xfId="57" applyNumberFormat="1" applyFont="1" applyBorder="1" applyAlignment="1">
      <alignment vertical="top" wrapText="1"/>
      <protection/>
    </xf>
    <xf numFmtId="1" fontId="8" fillId="0" borderId="0" xfId="57" applyNumberFormat="1" applyFont="1">
      <alignment/>
      <protection/>
    </xf>
    <xf numFmtId="168" fontId="1" fillId="6" borderId="13" xfId="0" applyNumberFormat="1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zoomScale="95" zoomScaleNormal="95" zoomScalePageLayoutView="0" workbookViewId="0" topLeftCell="A1">
      <selection activeCell="I13" sqref="I13"/>
    </sheetView>
  </sheetViews>
  <sheetFormatPr defaultColWidth="12.8515625" defaultRowHeight="12.75"/>
  <cols>
    <col min="1" max="1" width="30.7109375" style="12" customWidth="1"/>
    <col min="2" max="16384" width="12.8515625" style="12" customWidth="1"/>
  </cols>
  <sheetData>
    <row r="2" spans="1:7" ht="15">
      <c r="A2" s="13" t="s">
        <v>13</v>
      </c>
      <c r="B2" s="14">
        <v>2012</v>
      </c>
      <c r="C2" s="14">
        <v>2013</v>
      </c>
      <c r="D2" s="14">
        <v>2014</v>
      </c>
      <c r="E2" s="14">
        <v>2015</v>
      </c>
      <c r="F2" s="14">
        <v>2016</v>
      </c>
      <c r="G2" s="15">
        <v>2017</v>
      </c>
    </row>
    <row r="3" spans="1:7" ht="15">
      <c r="A3" s="4" t="s">
        <v>15</v>
      </c>
      <c r="B3" s="1">
        <v>1.8</v>
      </c>
      <c r="C3" s="1">
        <v>1.8</v>
      </c>
      <c r="D3" s="1">
        <v>1.8</v>
      </c>
      <c r="E3" s="1">
        <v>1.8</v>
      </c>
      <c r="F3" s="1">
        <v>1.8</v>
      </c>
      <c r="G3" s="1">
        <v>1.8</v>
      </c>
    </row>
    <row r="4" spans="1:7" ht="15">
      <c r="A4" s="4" t="s">
        <v>14</v>
      </c>
      <c r="B4" s="18">
        <v>1000000000000</v>
      </c>
      <c r="C4" s="18">
        <v>1000000000000</v>
      </c>
      <c r="D4" s="18">
        <v>1000000000000</v>
      </c>
      <c r="E4" s="18">
        <v>1000000000000</v>
      </c>
      <c r="F4" s="18">
        <v>1000000000000</v>
      </c>
      <c r="G4" s="18">
        <v>1000000000000</v>
      </c>
    </row>
    <row r="5" spans="1:7" ht="15">
      <c r="A5" s="4" t="s">
        <v>26</v>
      </c>
      <c r="B5" s="1">
        <v>20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</row>
    <row r="6" spans="1:7" s="32" customFormat="1" ht="15">
      <c r="A6" s="32" t="s">
        <v>27</v>
      </c>
      <c r="B6" s="32">
        <v>0.1</v>
      </c>
      <c r="C6" s="32">
        <v>0.25</v>
      </c>
      <c r="D6" s="32">
        <v>0.25</v>
      </c>
      <c r="E6" s="32">
        <v>0.25</v>
      </c>
      <c r="F6" s="32">
        <v>0.25</v>
      </c>
      <c r="G6" s="32">
        <v>0.25</v>
      </c>
    </row>
    <row r="7" spans="1:7" s="34" customFormat="1" ht="15">
      <c r="A7" s="33" t="s">
        <v>8</v>
      </c>
      <c r="B7" s="11">
        <f aca="true" t="shared" si="0" ref="B7:G7">B3*B4/60/60/24/365</f>
        <v>57077.625570776254</v>
      </c>
      <c r="C7" s="11">
        <f t="shared" si="0"/>
        <v>57077.625570776254</v>
      </c>
      <c r="D7" s="11">
        <f t="shared" si="0"/>
        <v>57077.625570776254</v>
      </c>
      <c r="E7" s="11">
        <f t="shared" si="0"/>
        <v>57077.625570776254</v>
      </c>
      <c r="F7" s="11">
        <f t="shared" si="0"/>
        <v>57077.625570776254</v>
      </c>
      <c r="G7" s="11">
        <f t="shared" si="0"/>
        <v>57077.625570776254</v>
      </c>
    </row>
    <row r="8" spans="1:7" ht="15">
      <c r="A8" s="8" t="s">
        <v>28</v>
      </c>
      <c r="B8" s="9">
        <f aca="true" t="shared" si="1" ref="B8:G8">B4*B5*B6/1000/1000/1000/1000</f>
        <v>2</v>
      </c>
      <c r="C8" s="9">
        <f t="shared" si="1"/>
        <v>5</v>
      </c>
      <c r="D8" s="9">
        <f t="shared" si="1"/>
        <v>5</v>
      </c>
      <c r="E8" s="9">
        <f t="shared" si="1"/>
        <v>5</v>
      </c>
      <c r="F8" s="9">
        <f t="shared" si="1"/>
        <v>5</v>
      </c>
      <c r="G8" s="9">
        <f t="shared" si="1"/>
        <v>5</v>
      </c>
    </row>
    <row r="11" spans="1:7" ht="15">
      <c r="A11" s="13" t="s">
        <v>0</v>
      </c>
      <c r="B11" s="14">
        <v>2012</v>
      </c>
      <c r="C11" s="14">
        <v>2013</v>
      </c>
      <c r="D11" s="14">
        <v>2014</v>
      </c>
      <c r="E11" s="14">
        <v>2015</v>
      </c>
      <c r="F11" s="14">
        <v>2016</v>
      </c>
      <c r="G11" s="15">
        <v>2017</v>
      </c>
    </row>
    <row r="12" spans="1:7" ht="15">
      <c r="A12" s="4" t="s">
        <v>29</v>
      </c>
      <c r="B12" s="1">
        <v>20</v>
      </c>
      <c r="C12" s="1">
        <v>20</v>
      </c>
      <c r="D12" s="1">
        <v>20</v>
      </c>
      <c r="E12" s="1">
        <v>20</v>
      </c>
      <c r="F12" s="1">
        <v>20</v>
      </c>
      <c r="G12" s="1">
        <v>20</v>
      </c>
    </row>
    <row r="13" spans="1:7" ht="15">
      <c r="A13" s="4" t="s">
        <v>30</v>
      </c>
      <c r="B13" s="1">
        <v>0</v>
      </c>
      <c r="C13" s="1">
        <v>0</v>
      </c>
      <c r="D13" s="1">
        <v>10</v>
      </c>
      <c r="E13" s="1">
        <v>10</v>
      </c>
      <c r="F13" s="1">
        <v>20</v>
      </c>
      <c r="G13" s="5">
        <v>20</v>
      </c>
    </row>
    <row r="14" spans="1:7" ht="15">
      <c r="A14" s="4" t="s">
        <v>31</v>
      </c>
      <c r="B14" s="1">
        <v>0</v>
      </c>
      <c r="C14" s="1">
        <v>0</v>
      </c>
      <c r="D14" s="1">
        <v>10</v>
      </c>
      <c r="E14" s="1">
        <v>10</v>
      </c>
      <c r="F14" s="1">
        <v>10</v>
      </c>
      <c r="G14" s="5">
        <v>10</v>
      </c>
    </row>
    <row r="15" spans="1:7" ht="15">
      <c r="A15" s="4" t="s">
        <v>32</v>
      </c>
      <c r="B15" s="2">
        <v>0</v>
      </c>
      <c r="C15" s="2">
        <v>0</v>
      </c>
      <c r="D15" s="2">
        <v>0.5</v>
      </c>
      <c r="E15" s="2">
        <v>0.6</v>
      </c>
      <c r="F15" s="2">
        <v>0.65</v>
      </c>
      <c r="G15" s="6">
        <v>0.7</v>
      </c>
    </row>
    <row r="16" spans="1:7" ht="15">
      <c r="A16" s="4" t="s">
        <v>1</v>
      </c>
      <c r="B16" s="1">
        <v>0</v>
      </c>
      <c r="C16" s="1">
        <v>0</v>
      </c>
      <c r="D16" s="1">
        <v>0</v>
      </c>
      <c r="E16" s="1">
        <v>30</v>
      </c>
      <c r="F16" s="1">
        <v>30</v>
      </c>
      <c r="G16" s="5">
        <v>30</v>
      </c>
    </row>
    <row r="17" spans="1:7" ht="15">
      <c r="A17" s="7" t="s">
        <v>10</v>
      </c>
      <c r="B17" s="3">
        <f aca="true" t="shared" si="2" ref="B17:G17">INT(B12*B13/1000+1)</f>
        <v>1</v>
      </c>
      <c r="C17" s="3">
        <f t="shared" si="2"/>
        <v>1</v>
      </c>
      <c r="D17" s="3">
        <f t="shared" si="2"/>
        <v>1</v>
      </c>
      <c r="E17" s="3">
        <f t="shared" si="2"/>
        <v>1</v>
      </c>
      <c r="F17" s="3">
        <f t="shared" si="2"/>
        <v>1</v>
      </c>
      <c r="G17" s="3">
        <f t="shared" si="2"/>
        <v>1</v>
      </c>
    </row>
    <row r="18" spans="1:7" s="30" customFormat="1" ht="15">
      <c r="A18" s="35" t="s">
        <v>34</v>
      </c>
      <c r="B18" s="16">
        <f aca="true" t="shared" si="3" ref="B18:G18">B12*B13</f>
        <v>0</v>
      </c>
      <c r="C18" s="16">
        <f t="shared" si="3"/>
        <v>0</v>
      </c>
      <c r="D18" s="16">
        <f t="shared" si="3"/>
        <v>200</v>
      </c>
      <c r="E18" s="16">
        <f t="shared" si="3"/>
        <v>200</v>
      </c>
      <c r="F18" s="16">
        <f t="shared" si="3"/>
        <v>400</v>
      </c>
      <c r="G18" s="16">
        <f t="shared" si="3"/>
        <v>400</v>
      </c>
    </row>
    <row r="19" spans="1:7" ht="15">
      <c r="A19" s="8" t="s">
        <v>18</v>
      </c>
      <c r="B19" s="17">
        <f aca="true" t="shared" si="4" ref="B19:G19">B12*B14*B15*60*60*24*7*B16/1000/1000/1000</f>
        <v>0</v>
      </c>
      <c r="C19" s="17">
        <f t="shared" si="4"/>
        <v>0</v>
      </c>
      <c r="D19" s="17">
        <f t="shared" si="4"/>
        <v>0</v>
      </c>
      <c r="E19" s="17">
        <f t="shared" si="4"/>
        <v>2.17728</v>
      </c>
      <c r="F19" s="17">
        <f t="shared" si="4"/>
        <v>2.35872</v>
      </c>
      <c r="G19" s="17">
        <f t="shared" si="4"/>
        <v>2.5401599999999998</v>
      </c>
    </row>
    <row r="22" spans="1:7" ht="15">
      <c r="A22" s="13" t="s">
        <v>2</v>
      </c>
      <c r="B22" s="14">
        <v>2012</v>
      </c>
      <c r="C22" s="14">
        <v>2013</v>
      </c>
      <c r="D22" s="14">
        <v>2014</v>
      </c>
      <c r="E22" s="14">
        <v>2015</v>
      </c>
      <c r="F22" s="14">
        <v>2016</v>
      </c>
      <c r="G22" s="15">
        <v>2017</v>
      </c>
    </row>
    <row r="23" spans="1:7" ht="15">
      <c r="A23" s="12" t="s">
        <v>15</v>
      </c>
      <c r="B23" s="1">
        <v>1.5</v>
      </c>
      <c r="C23" s="1">
        <v>1.5</v>
      </c>
      <c r="D23" s="1">
        <v>1.5</v>
      </c>
      <c r="E23" s="1">
        <v>1.5</v>
      </c>
      <c r="F23" s="1">
        <v>1.5</v>
      </c>
      <c r="G23" s="1">
        <v>1.5</v>
      </c>
    </row>
    <row r="24" spans="1:7" ht="15">
      <c r="A24" s="4" t="s">
        <v>3</v>
      </c>
      <c r="B24" s="1">
        <v>0</v>
      </c>
      <c r="C24" s="1">
        <v>0</v>
      </c>
      <c r="D24" s="1">
        <v>10</v>
      </c>
      <c r="E24" s="1">
        <v>10</v>
      </c>
      <c r="F24" s="1">
        <v>10</v>
      </c>
      <c r="G24" s="1">
        <v>10</v>
      </c>
    </row>
    <row r="25" spans="1:7" ht="15">
      <c r="A25" s="4" t="s">
        <v>4</v>
      </c>
      <c r="B25" s="2">
        <v>0</v>
      </c>
      <c r="C25" s="2">
        <v>0</v>
      </c>
      <c r="D25" s="2">
        <v>0.5</v>
      </c>
      <c r="E25" s="2">
        <v>0.05</v>
      </c>
      <c r="F25" s="2">
        <v>0.05</v>
      </c>
      <c r="G25" s="2">
        <v>0.05</v>
      </c>
    </row>
    <row r="26" spans="1:7" ht="15">
      <c r="A26" s="4" t="s">
        <v>11</v>
      </c>
      <c r="B26" s="1">
        <v>1</v>
      </c>
      <c r="C26" s="1">
        <v>2</v>
      </c>
      <c r="D26" s="1">
        <v>2</v>
      </c>
      <c r="E26" s="1">
        <v>2</v>
      </c>
      <c r="F26" s="1">
        <v>2</v>
      </c>
      <c r="G26" s="1">
        <v>2</v>
      </c>
    </row>
    <row r="27" spans="1:7" ht="18" customHeight="1">
      <c r="A27" s="4" t="s">
        <v>12</v>
      </c>
      <c r="B27" s="1">
        <v>120</v>
      </c>
      <c r="C27" s="1">
        <v>120</v>
      </c>
      <c r="D27" s="1">
        <v>60</v>
      </c>
      <c r="E27" s="1">
        <v>20</v>
      </c>
      <c r="F27" s="1">
        <v>15</v>
      </c>
      <c r="G27" s="1">
        <v>10</v>
      </c>
    </row>
    <row r="28" spans="1:7" ht="15">
      <c r="A28" s="7" t="s">
        <v>9</v>
      </c>
      <c r="B28" s="11">
        <f aca="true" t="shared" si="5" ref="B28:G28">B23*B19*1000*1000*(B24*B25)/B12/365/24/60/60</f>
        <v>0</v>
      </c>
      <c r="C28" s="11">
        <f t="shared" si="5"/>
        <v>0</v>
      </c>
      <c r="D28" s="11">
        <f t="shared" si="5"/>
        <v>0</v>
      </c>
      <c r="E28" s="11">
        <f t="shared" si="5"/>
        <v>0.0025890410958904118</v>
      </c>
      <c r="F28" s="11">
        <f t="shared" si="5"/>
        <v>0.0028047945205479452</v>
      </c>
      <c r="G28" s="11">
        <f t="shared" si="5"/>
        <v>0.003020547945205479</v>
      </c>
    </row>
    <row r="29" spans="1:7" ht="15">
      <c r="A29" s="8" t="s">
        <v>33</v>
      </c>
      <c r="B29" s="10">
        <f aca="true" t="shared" si="6" ref="B29:G29">(B26*1000/B12)*B23/B27/60</f>
        <v>0.010416666666666666</v>
      </c>
      <c r="C29" s="10">
        <f t="shared" si="6"/>
        <v>0.020833333333333332</v>
      </c>
      <c r="D29" s="10">
        <f t="shared" si="6"/>
        <v>0.041666666666666664</v>
      </c>
      <c r="E29" s="10">
        <f t="shared" si="6"/>
        <v>0.125</v>
      </c>
      <c r="F29" s="10">
        <f t="shared" si="6"/>
        <v>0.16666666666666666</v>
      </c>
      <c r="G29" s="10">
        <f t="shared" si="6"/>
        <v>0.25</v>
      </c>
    </row>
    <row r="32" spans="1:7" ht="16.5" customHeight="1">
      <c r="A32" s="13" t="s">
        <v>5</v>
      </c>
      <c r="B32" s="14">
        <v>2012</v>
      </c>
      <c r="C32" s="14">
        <v>2013</v>
      </c>
      <c r="D32" s="14">
        <v>2014</v>
      </c>
      <c r="E32" s="14">
        <v>2015</v>
      </c>
      <c r="F32" s="14">
        <v>2016</v>
      </c>
      <c r="G32" s="15">
        <v>2017</v>
      </c>
    </row>
    <row r="33" spans="1:7" ht="15">
      <c r="A33" s="12" t="s">
        <v>15</v>
      </c>
      <c r="B33" s="1">
        <v>1.5</v>
      </c>
      <c r="C33" s="1">
        <v>1.5</v>
      </c>
      <c r="D33" s="1">
        <v>1.5</v>
      </c>
      <c r="E33" s="1">
        <v>1.5</v>
      </c>
      <c r="F33" s="1">
        <v>1.5</v>
      </c>
      <c r="G33" s="5">
        <v>1.5</v>
      </c>
    </row>
    <row r="34" spans="1:7" ht="15">
      <c r="A34" s="4" t="s">
        <v>6</v>
      </c>
      <c r="B34" s="1">
        <v>0</v>
      </c>
      <c r="C34" s="1">
        <v>0</v>
      </c>
      <c r="D34" s="1">
        <v>1.5</v>
      </c>
      <c r="E34" s="1">
        <v>1.5</v>
      </c>
      <c r="F34" s="1">
        <v>1.5</v>
      </c>
      <c r="G34" s="5">
        <v>1.5</v>
      </c>
    </row>
    <row r="35" spans="1:7" ht="15">
      <c r="A35" s="4" t="s">
        <v>7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5">
        <v>2</v>
      </c>
    </row>
    <row r="36" spans="1:7" ht="15">
      <c r="A36" s="7" t="s">
        <v>8</v>
      </c>
      <c r="B36" s="11">
        <f aca="true" t="shared" si="7" ref="B36:G36">B33*(B19*1000*1000/B12)*B34/365/24/60/60</f>
        <v>0</v>
      </c>
      <c r="C36" s="11">
        <f t="shared" si="7"/>
        <v>0</v>
      </c>
      <c r="D36" s="11">
        <f t="shared" si="7"/>
        <v>0</v>
      </c>
      <c r="E36" s="11">
        <f t="shared" si="7"/>
        <v>0.007767123287671233</v>
      </c>
      <c r="F36" s="11">
        <f t="shared" si="7"/>
        <v>0.008414383561643837</v>
      </c>
      <c r="G36" s="11">
        <f t="shared" si="7"/>
        <v>0.00906164383561644</v>
      </c>
    </row>
    <row r="37" spans="1:7" s="30" customFormat="1" ht="15">
      <c r="A37" s="35" t="s">
        <v>34</v>
      </c>
      <c r="B37" s="16">
        <f aca="true" t="shared" si="8" ref="B37:G37">(1+B35)*B34*B18</f>
        <v>0</v>
      </c>
      <c r="C37" s="16">
        <f t="shared" si="8"/>
        <v>0</v>
      </c>
      <c r="D37" s="16">
        <f t="shared" si="8"/>
        <v>900</v>
      </c>
      <c r="E37" s="16">
        <f t="shared" si="8"/>
        <v>900</v>
      </c>
      <c r="F37" s="16">
        <f t="shared" si="8"/>
        <v>1800</v>
      </c>
      <c r="G37" s="16">
        <f t="shared" si="8"/>
        <v>1800</v>
      </c>
    </row>
    <row r="38" spans="1:7" ht="15">
      <c r="A38" s="8" t="s">
        <v>18</v>
      </c>
      <c r="B38" s="17">
        <f aca="true" t="shared" si="9" ref="B38:G38">B19*B35</f>
        <v>0</v>
      </c>
      <c r="C38" s="17">
        <f t="shared" si="9"/>
        <v>0</v>
      </c>
      <c r="D38" s="17">
        <f t="shared" si="9"/>
        <v>0</v>
      </c>
      <c r="E38" s="17">
        <f t="shared" si="9"/>
        <v>4.35456</v>
      </c>
      <c r="F38" s="17">
        <f t="shared" si="9"/>
        <v>4.71744</v>
      </c>
      <c r="G38" s="17">
        <f t="shared" si="9"/>
        <v>5.0803199999999995</v>
      </c>
    </row>
    <row r="40" ht="15.75" thickBot="1"/>
    <row r="41" spans="1:7" ht="15.75" thickTop="1">
      <c r="A41" s="19" t="s">
        <v>16</v>
      </c>
      <c r="B41" s="20">
        <f aca="true" t="shared" si="10" ref="B41:G41">B7+B28+B36</f>
        <v>57077.625570776254</v>
      </c>
      <c r="C41" s="20">
        <f t="shared" si="10"/>
        <v>57077.625570776254</v>
      </c>
      <c r="D41" s="20">
        <f t="shared" si="10"/>
        <v>57077.625570776254</v>
      </c>
      <c r="E41" s="20">
        <f t="shared" si="10"/>
        <v>57077.63592694064</v>
      </c>
      <c r="F41" s="20">
        <f t="shared" si="10"/>
        <v>57077.63678995434</v>
      </c>
      <c r="G41" s="20">
        <f t="shared" si="10"/>
        <v>57077.63765296804</v>
      </c>
    </row>
    <row r="42" spans="1:7" ht="15">
      <c r="A42" s="21" t="s">
        <v>17</v>
      </c>
      <c r="B42" s="22">
        <v>600</v>
      </c>
      <c r="C42" s="22">
        <f>B42*1.5</f>
        <v>900</v>
      </c>
      <c r="D42" s="22">
        <f>C42*1.5</f>
        <v>1350</v>
      </c>
      <c r="E42" s="22">
        <f>D42*1.5</f>
        <v>2025</v>
      </c>
      <c r="F42" s="22">
        <f>E42*1.5</f>
        <v>3037.5</v>
      </c>
      <c r="G42" s="23">
        <f>F42*1.5</f>
        <v>4556.25</v>
      </c>
    </row>
    <row r="43" spans="1:7" ht="15">
      <c r="A43" s="24" t="s">
        <v>24</v>
      </c>
      <c r="B43" s="25">
        <f aca="true" t="shared" si="11" ref="B43:G43">B41/B42</f>
        <v>95.12937595129375</v>
      </c>
      <c r="C43" s="25">
        <f t="shared" si="11"/>
        <v>63.41958396752917</v>
      </c>
      <c r="D43" s="25">
        <f t="shared" si="11"/>
        <v>42.27972264501945</v>
      </c>
      <c r="E43" s="25">
        <f t="shared" si="11"/>
        <v>28.18648687750155</v>
      </c>
      <c r="F43" s="25">
        <f t="shared" si="11"/>
        <v>18.790991535787438</v>
      </c>
      <c r="G43" s="26">
        <f t="shared" si="11"/>
        <v>12.527327879938117</v>
      </c>
    </row>
    <row r="44" spans="1:7" ht="15.75" thickBot="1">
      <c r="A44" s="27" t="s">
        <v>18</v>
      </c>
      <c r="B44" s="28">
        <f aca="true" t="shared" si="12" ref="B44:G44">B8+B19+B38</f>
        <v>2</v>
      </c>
      <c r="C44" s="28">
        <f t="shared" si="12"/>
        <v>5</v>
      </c>
      <c r="D44" s="28">
        <f t="shared" si="12"/>
        <v>5</v>
      </c>
      <c r="E44" s="28">
        <f t="shared" si="12"/>
        <v>11.531839999999999</v>
      </c>
      <c r="F44" s="28">
        <f t="shared" si="12"/>
        <v>12.07616</v>
      </c>
      <c r="G44" s="28">
        <f t="shared" si="12"/>
        <v>12.62048</v>
      </c>
    </row>
    <row r="45" ht="15.75" thickTop="1"/>
    <row r="46" spans="1:7" ht="15">
      <c r="A46" s="29" t="s">
        <v>25</v>
      </c>
      <c r="B46" s="29">
        <f>1000/1.5/1.5/1.5/1.5</f>
        <v>197.53086419753083</v>
      </c>
      <c r="C46" s="29">
        <f>B46/1.5</f>
        <v>131.68724279835388</v>
      </c>
      <c r="D46" s="29">
        <f>C46/1.5</f>
        <v>87.79149519890258</v>
      </c>
      <c r="E46" s="29">
        <f>D46/1.5</f>
        <v>58.527663465935056</v>
      </c>
      <c r="F46" s="29">
        <f>E46/1.5</f>
        <v>39.01844231062337</v>
      </c>
      <c r="G46" s="29">
        <f>F46/1.5</f>
        <v>26.012294873748914</v>
      </c>
    </row>
    <row r="47" spans="1:7" ht="15">
      <c r="A47" s="29" t="s">
        <v>19</v>
      </c>
      <c r="B47" s="29">
        <f>140/1.2/1.2/1.2/1.2</f>
        <v>67.51543209876544</v>
      </c>
      <c r="C47" s="29">
        <f>B47/1.2</f>
        <v>56.26286008230454</v>
      </c>
      <c r="D47" s="29">
        <f>C47/1.2</f>
        <v>46.88571673525379</v>
      </c>
      <c r="E47" s="29">
        <f>D47/1.2</f>
        <v>39.07143061271149</v>
      </c>
      <c r="F47" s="29">
        <f>E47/1.2</f>
        <v>32.559525510592906</v>
      </c>
      <c r="G47" s="29">
        <f>F47/1.2</f>
        <v>27.13293792549409</v>
      </c>
    </row>
    <row r="48" spans="1:7" ht="15">
      <c r="A48" s="29" t="s">
        <v>20</v>
      </c>
      <c r="B48" s="29">
        <f aca="true" t="shared" si="13" ref="B48:G48">B44*B47</f>
        <v>135.0308641975309</v>
      </c>
      <c r="C48" s="29">
        <f t="shared" si="13"/>
        <v>281.3143004115227</v>
      </c>
      <c r="D48" s="29">
        <f t="shared" si="13"/>
        <v>234.42858367626894</v>
      </c>
      <c r="E48" s="29">
        <f t="shared" si="13"/>
        <v>450.56548639689083</v>
      </c>
      <c r="F48" s="29">
        <f t="shared" si="13"/>
        <v>393.19403959000164</v>
      </c>
      <c r="G48" s="29">
        <f t="shared" si="13"/>
        <v>342.4307004299397</v>
      </c>
    </row>
    <row r="49" spans="1:7" ht="15">
      <c r="A49" s="30" t="s">
        <v>21</v>
      </c>
      <c r="B49" s="30">
        <f>B43/3</f>
        <v>31.709791983764585</v>
      </c>
      <c r="C49" s="30">
        <f>C43-B43*0.6</f>
        <v>6.341958396752922</v>
      </c>
      <c r="D49" s="30">
        <f>D43-C43*0.6</f>
        <v>4.227972264501943</v>
      </c>
      <c r="E49" s="30">
        <f>E43-D43*0.6</f>
        <v>2.818653290489884</v>
      </c>
      <c r="F49" s="30">
        <f>F43-E43*0.6</f>
        <v>1.879099409286507</v>
      </c>
      <c r="G49" s="30">
        <f>G43-F43*0.6</f>
        <v>1.2527329584656552</v>
      </c>
    </row>
    <row r="50" spans="1:7" ht="15">
      <c r="A50" s="29" t="s">
        <v>22</v>
      </c>
      <c r="B50" s="29">
        <f>B49*2</f>
        <v>63.41958396752917</v>
      </c>
      <c r="C50" s="29">
        <f>C49*2</f>
        <v>12.683916793505844</v>
      </c>
      <c r="D50" s="29">
        <v>0</v>
      </c>
      <c r="E50" s="29">
        <f>E49*2</f>
        <v>5.637306580979768</v>
      </c>
      <c r="F50" s="29">
        <f>F49*2</f>
        <v>3.758198818573014</v>
      </c>
      <c r="G50" s="29">
        <v>0</v>
      </c>
    </row>
    <row r="51" spans="1:7" ht="15">
      <c r="A51" s="31" t="s">
        <v>35</v>
      </c>
      <c r="B51" s="31">
        <f aca="true" t="shared" si="14" ref="B51:G51">B48+B50</f>
        <v>198.45044816506007</v>
      </c>
      <c r="C51" s="31">
        <f t="shared" si="14"/>
        <v>293.99821720502854</v>
      </c>
      <c r="D51" s="31">
        <f t="shared" si="14"/>
        <v>234.42858367626894</v>
      </c>
      <c r="E51" s="31">
        <f t="shared" si="14"/>
        <v>456.2027929778706</v>
      </c>
      <c r="F51" s="31">
        <f t="shared" si="14"/>
        <v>396.95223840857466</v>
      </c>
      <c r="G51" s="31">
        <f t="shared" si="14"/>
        <v>342.4307004299397</v>
      </c>
    </row>
    <row r="53" spans="1:2" ht="15">
      <c r="A53" s="12" t="s">
        <v>23</v>
      </c>
      <c r="B53" s="52">
        <f>0.5*60*60*24*365/1000/1000</f>
        <v>15.768</v>
      </c>
    </row>
  </sheetData>
  <sheetProtection/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="95" zoomScaleNormal="95" zoomScalePageLayoutView="0" workbookViewId="0" topLeftCell="A1">
      <selection activeCell="I12" sqref="I12"/>
    </sheetView>
  </sheetViews>
  <sheetFormatPr defaultColWidth="12.8515625" defaultRowHeight="12.75"/>
  <cols>
    <col min="1" max="1" width="30.7109375" style="39" customWidth="1"/>
    <col min="2" max="16384" width="12.8515625" style="39" customWidth="1"/>
  </cols>
  <sheetData>
    <row r="2" spans="1:7" ht="15">
      <c r="A2" s="36" t="s">
        <v>13</v>
      </c>
      <c r="B2" s="37">
        <v>2012</v>
      </c>
      <c r="C2" s="37">
        <v>2013</v>
      </c>
      <c r="D2" s="37">
        <v>2014</v>
      </c>
      <c r="E2" s="37">
        <v>2015</v>
      </c>
      <c r="F2" s="37">
        <v>2016</v>
      </c>
      <c r="G2" s="38">
        <v>2017</v>
      </c>
    </row>
    <row r="3" spans="1:7" s="55" customFormat="1" ht="15">
      <c r="A3" s="53" t="s">
        <v>15</v>
      </c>
      <c r="B3" s="54">
        <v>6.24</v>
      </c>
      <c r="C3" s="54">
        <v>6.24</v>
      </c>
      <c r="D3" s="54">
        <v>6.24</v>
      </c>
      <c r="E3" s="54">
        <v>6.24</v>
      </c>
      <c r="F3" s="54">
        <v>6.24</v>
      </c>
      <c r="G3" s="54">
        <v>6.24</v>
      </c>
    </row>
    <row r="4" spans="1:7" s="51" customFormat="1" ht="15">
      <c r="A4" s="50" t="s">
        <v>14</v>
      </c>
      <c r="B4" s="45">
        <v>1000000000</v>
      </c>
      <c r="C4" s="45">
        <v>1000000000</v>
      </c>
      <c r="D4" s="45">
        <v>20000000000</v>
      </c>
      <c r="E4" s="45">
        <v>90000000000</v>
      </c>
      <c r="F4" s="45">
        <v>90000000000</v>
      </c>
      <c r="G4" s="45">
        <v>90000000000</v>
      </c>
    </row>
    <row r="5" spans="1:7" s="51" customFormat="1" ht="15">
      <c r="A5" s="40" t="s">
        <v>26</v>
      </c>
      <c r="B5" s="41">
        <v>15</v>
      </c>
      <c r="C5" s="41">
        <v>15</v>
      </c>
      <c r="D5" s="41">
        <v>15</v>
      </c>
      <c r="E5" s="41">
        <v>15</v>
      </c>
      <c r="F5" s="41">
        <v>15</v>
      </c>
      <c r="G5" s="41">
        <v>15</v>
      </c>
    </row>
    <row r="6" spans="1:7" ht="15">
      <c r="A6" s="32" t="s">
        <v>27</v>
      </c>
      <c r="B6" s="32">
        <v>0.1</v>
      </c>
      <c r="C6" s="32">
        <v>0.1</v>
      </c>
      <c r="D6" s="32">
        <v>0.1</v>
      </c>
      <c r="E6" s="32">
        <v>0.1</v>
      </c>
      <c r="F6" s="32">
        <v>0.1</v>
      </c>
      <c r="G6" s="32">
        <v>0.1</v>
      </c>
    </row>
    <row r="7" spans="1:7" ht="15">
      <c r="A7" s="33" t="s">
        <v>8</v>
      </c>
      <c r="B7" s="11">
        <f aca="true" t="shared" si="0" ref="B7:G7">B3*B4/60/60/24/365</f>
        <v>197.86910197869102</v>
      </c>
      <c r="C7" s="11">
        <f t="shared" si="0"/>
        <v>197.86910197869102</v>
      </c>
      <c r="D7" s="11">
        <f t="shared" si="0"/>
        <v>3957.38203957382</v>
      </c>
      <c r="E7" s="11">
        <f t="shared" si="0"/>
        <v>17808.219178082192</v>
      </c>
      <c r="F7" s="11">
        <f t="shared" si="0"/>
        <v>17808.219178082192</v>
      </c>
      <c r="G7" s="11">
        <f t="shared" si="0"/>
        <v>17808.219178082192</v>
      </c>
    </row>
    <row r="8" spans="1:7" ht="15">
      <c r="A8" s="8" t="s">
        <v>28</v>
      </c>
      <c r="B8" s="59">
        <f aca="true" t="shared" si="1" ref="B8:G8">B4*B5*B6/1000/1000/1000/1000</f>
        <v>0.0015</v>
      </c>
      <c r="C8" s="59">
        <f t="shared" si="1"/>
        <v>0.0015</v>
      </c>
      <c r="D8" s="59">
        <f t="shared" si="1"/>
        <v>0.03</v>
      </c>
      <c r="E8" s="59">
        <f t="shared" si="1"/>
        <v>0.135</v>
      </c>
      <c r="F8" s="59">
        <f t="shared" si="1"/>
        <v>0.135</v>
      </c>
      <c r="G8" s="59">
        <f t="shared" si="1"/>
        <v>0.135</v>
      </c>
    </row>
    <row r="11" spans="1:7" ht="15">
      <c r="A11" s="36" t="s">
        <v>0</v>
      </c>
      <c r="B11" s="37">
        <v>2012</v>
      </c>
      <c r="C11" s="37">
        <v>2013</v>
      </c>
      <c r="D11" s="37">
        <v>2014</v>
      </c>
      <c r="E11" s="37">
        <v>2015</v>
      </c>
      <c r="F11" s="37">
        <v>2016</v>
      </c>
      <c r="G11" s="38">
        <v>2017</v>
      </c>
    </row>
    <row r="12" spans="1:7" ht="15">
      <c r="A12" s="4" t="s">
        <v>29</v>
      </c>
      <c r="B12" s="41">
        <v>10</v>
      </c>
      <c r="C12" s="41">
        <v>10</v>
      </c>
      <c r="D12" s="41">
        <v>10</v>
      </c>
      <c r="E12" s="41">
        <v>10</v>
      </c>
      <c r="F12" s="41">
        <v>10</v>
      </c>
      <c r="G12" s="41">
        <v>10</v>
      </c>
    </row>
    <row r="13" spans="1:7" s="58" customFormat="1" ht="15">
      <c r="A13" s="56" t="s">
        <v>30</v>
      </c>
      <c r="B13" s="57">
        <v>0</v>
      </c>
      <c r="C13" s="57">
        <v>0</v>
      </c>
      <c r="D13" s="57">
        <v>2</v>
      </c>
      <c r="E13" s="57">
        <v>20</v>
      </c>
      <c r="F13" s="57">
        <v>20</v>
      </c>
      <c r="G13" s="57">
        <v>20</v>
      </c>
    </row>
    <row r="14" spans="1:7" ht="15">
      <c r="A14" s="4" t="s">
        <v>31</v>
      </c>
      <c r="B14" s="44">
        <v>0</v>
      </c>
      <c r="C14" s="44">
        <v>0</v>
      </c>
      <c r="D14" s="57">
        <v>2</v>
      </c>
      <c r="E14" s="57">
        <v>20</v>
      </c>
      <c r="F14" s="57">
        <v>20</v>
      </c>
      <c r="G14" s="57">
        <v>20</v>
      </c>
    </row>
    <row r="15" spans="1:7" ht="15">
      <c r="A15" s="4" t="s">
        <v>32</v>
      </c>
      <c r="B15" s="43">
        <v>0</v>
      </c>
      <c r="C15" s="43">
        <v>0</v>
      </c>
      <c r="D15" s="43">
        <v>0.3</v>
      </c>
      <c r="E15" s="43">
        <v>0.45</v>
      </c>
      <c r="F15" s="43">
        <v>0.6</v>
      </c>
      <c r="G15" s="43">
        <v>0.6</v>
      </c>
    </row>
    <row r="16" spans="1:7" ht="15">
      <c r="A16" s="4" t="s">
        <v>1</v>
      </c>
      <c r="B16" s="41">
        <v>0</v>
      </c>
      <c r="C16" s="41">
        <v>0</v>
      </c>
      <c r="D16" s="41">
        <v>13</v>
      </c>
      <c r="E16" s="41">
        <v>26</v>
      </c>
      <c r="F16" s="41">
        <v>26</v>
      </c>
      <c r="G16" s="41">
        <v>26</v>
      </c>
    </row>
    <row r="17" spans="1:7" ht="15">
      <c r="A17" s="7" t="s">
        <v>10</v>
      </c>
      <c r="B17" s="3">
        <f aca="true" t="shared" si="2" ref="B17:G17">INT(B12*B13/1000+1)</f>
        <v>1</v>
      </c>
      <c r="C17" s="3">
        <f t="shared" si="2"/>
        <v>1</v>
      </c>
      <c r="D17" s="3">
        <f t="shared" si="2"/>
        <v>1</v>
      </c>
      <c r="E17" s="3">
        <f t="shared" si="2"/>
        <v>1</v>
      </c>
      <c r="F17" s="3">
        <f t="shared" si="2"/>
        <v>1</v>
      </c>
      <c r="G17" s="3">
        <f t="shared" si="2"/>
        <v>1</v>
      </c>
    </row>
    <row r="18" spans="1:7" ht="15">
      <c r="A18" s="35" t="s">
        <v>34</v>
      </c>
      <c r="B18" s="16">
        <f aca="true" t="shared" si="3" ref="B18:G18">B12*B13</f>
        <v>0</v>
      </c>
      <c r="C18" s="16">
        <f t="shared" si="3"/>
        <v>0</v>
      </c>
      <c r="D18" s="16">
        <f t="shared" si="3"/>
        <v>20</v>
      </c>
      <c r="E18" s="16">
        <f t="shared" si="3"/>
        <v>200</v>
      </c>
      <c r="F18" s="16">
        <f t="shared" si="3"/>
        <v>200</v>
      </c>
      <c r="G18" s="16">
        <f t="shared" si="3"/>
        <v>200</v>
      </c>
    </row>
    <row r="19" spans="1:7" ht="15">
      <c r="A19" s="8" t="s">
        <v>18</v>
      </c>
      <c r="B19" s="17">
        <f aca="true" t="shared" si="4" ref="B19:G19">B12*B14*B15*60*60*24*7*B16/1000/1000/1000</f>
        <v>0</v>
      </c>
      <c r="C19" s="17">
        <f t="shared" si="4"/>
        <v>0</v>
      </c>
      <c r="D19" s="17">
        <f t="shared" si="4"/>
        <v>0.0471744</v>
      </c>
      <c r="E19" s="17">
        <f t="shared" si="4"/>
        <v>1.415232</v>
      </c>
      <c r="F19" s="17">
        <f t="shared" si="4"/>
        <v>1.8869760000000002</v>
      </c>
      <c r="G19" s="17">
        <f t="shared" si="4"/>
        <v>1.8869760000000002</v>
      </c>
    </row>
    <row r="22" spans="1:7" ht="15">
      <c r="A22" s="36" t="s">
        <v>2</v>
      </c>
      <c r="B22" s="37">
        <v>2012</v>
      </c>
      <c r="C22" s="37">
        <v>2013</v>
      </c>
      <c r="D22" s="37">
        <v>2014</v>
      </c>
      <c r="E22" s="37">
        <v>2015</v>
      </c>
      <c r="F22" s="37">
        <v>2016</v>
      </c>
      <c r="G22" s="38">
        <v>2017</v>
      </c>
    </row>
    <row r="23" spans="1:7" ht="15">
      <c r="A23" s="46" t="s">
        <v>15</v>
      </c>
      <c r="B23" s="41">
        <v>20</v>
      </c>
      <c r="C23" s="41">
        <v>20</v>
      </c>
      <c r="D23" s="41">
        <v>20</v>
      </c>
      <c r="E23" s="41">
        <v>20</v>
      </c>
      <c r="F23" s="41">
        <v>20</v>
      </c>
      <c r="G23" s="41">
        <v>20</v>
      </c>
    </row>
    <row r="24" spans="1:7" ht="15">
      <c r="A24" s="40" t="s">
        <v>3</v>
      </c>
      <c r="B24" s="41">
        <v>0</v>
      </c>
      <c r="C24" s="41">
        <v>0</v>
      </c>
      <c r="D24" s="41">
        <v>5</v>
      </c>
      <c r="E24" s="41">
        <v>4</v>
      </c>
      <c r="F24" s="41">
        <v>3</v>
      </c>
      <c r="G24" s="41">
        <v>3</v>
      </c>
    </row>
    <row r="25" spans="1:7" ht="15">
      <c r="A25" s="40" t="s">
        <v>4</v>
      </c>
      <c r="B25" s="43">
        <v>0</v>
      </c>
      <c r="C25" s="43">
        <v>0</v>
      </c>
      <c r="D25" s="43">
        <v>1</v>
      </c>
      <c r="E25" s="43">
        <v>0.1</v>
      </c>
      <c r="F25" s="43">
        <v>0.1</v>
      </c>
      <c r="G25" s="43">
        <v>0.1</v>
      </c>
    </row>
    <row r="26" spans="1:7" ht="15">
      <c r="A26" s="40" t="s">
        <v>11</v>
      </c>
      <c r="B26" s="41">
        <v>0</v>
      </c>
      <c r="C26" s="41">
        <v>0</v>
      </c>
      <c r="D26" s="41">
        <v>72</v>
      </c>
      <c r="E26" s="41">
        <v>720</v>
      </c>
      <c r="F26" s="41">
        <v>720</v>
      </c>
      <c r="G26" s="41">
        <v>720</v>
      </c>
    </row>
    <row r="27" spans="1:7" ht="18" customHeight="1">
      <c r="A27" s="40" t="s">
        <v>12</v>
      </c>
      <c r="B27" s="41">
        <v>1</v>
      </c>
      <c r="C27" s="41">
        <v>1</v>
      </c>
      <c r="D27" s="41">
        <v>60</v>
      </c>
      <c r="E27" s="41">
        <v>120</v>
      </c>
      <c r="F27" s="41">
        <v>120</v>
      </c>
      <c r="G27" s="41">
        <v>120</v>
      </c>
    </row>
    <row r="28" spans="1:7" ht="15">
      <c r="A28" s="42" t="s">
        <v>9</v>
      </c>
      <c r="B28" s="47">
        <f aca="true" t="shared" si="5" ref="B28:G28">B23*B19*1000*1000*(B24*B25)/B12/365/24/60/60</f>
        <v>0</v>
      </c>
      <c r="C28" s="47">
        <f t="shared" si="5"/>
        <v>0</v>
      </c>
      <c r="D28" s="47">
        <f t="shared" si="5"/>
        <v>0.01495890410958904</v>
      </c>
      <c r="E28" s="47">
        <f t="shared" si="5"/>
        <v>0.035901369863013705</v>
      </c>
      <c r="F28" s="47">
        <f t="shared" si="5"/>
        <v>0.03590136986301371</v>
      </c>
      <c r="G28" s="47">
        <f t="shared" si="5"/>
        <v>0.03590136986301371</v>
      </c>
    </row>
    <row r="29" spans="1:7" ht="15">
      <c r="A29" s="8" t="s">
        <v>33</v>
      </c>
      <c r="B29" s="48">
        <f aca="true" t="shared" si="6" ref="B29:G29">(B26*1000/B12)*B23/B27/60</f>
        <v>0</v>
      </c>
      <c r="C29" s="48">
        <f t="shared" si="6"/>
        <v>0</v>
      </c>
      <c r="D29" s="48">
        <f t="shared" si="6"/>
        <v>40</v>
      </c>
      <c r="E29" s="48">
        <f t="shared" si="6"/>
        <v>200</v>
      </c>
      <c r="F29" s="48">
        <f t="shared" si="6"/>
        <v>200</v>
      </c>
      <c r="G29" s="48">
        <f t="shared" si="6"/>
        <v>200</v>
      </c>
    </row>
    <row r="32" spans="1:7" ht="16.5" customHeight="1">
      <c r="A32" s="36" t="s">
        <v>5</v>
      </c>
      <c r="B32" s="37">
        <v>2012</v>
      </c>
      <c r="C32" s="37">
        <v>2013</v>
      </c>
      <c r="D32" s="37">
        <v>2014</v>
      </c>
      <c r="E32" s="37">
        <v>2015</v>
      </c>
      <c r="F32" s="37">
        <v>2016</v>
      </c>
      <c r="G32" s="38">
        <v>2017</v>
      </c>
    </row>
    <row r="33" spans="1:7" ht="15">
      <c r="A33" s="46" t="s">
        <v>15</v>
      </c>
      <c r="B33" s="41">
        <v>20</v>
      </c>
      <c r="C33" s="41">
        <v>20</v>
      </c>
      <c r="D33" s="41">
        <v>20</v>
      </c>
      <c r="E33" s="41">
        <v>20</v>
      </c>
      <c r="F33" s="41">
        <v>20</v>
      </c>
      <c r="G33" s="41">
        <v>20</v>
      </c>
    </row>
    <row r="34" spans="1:7" ht="15">
      <c r="A34" s="40" t="s">
        <v>6</v>
      </c>
      <c r="B34" s="41">
        <v>0</v>
      </c>
      <c r="C34" s="41">
        <v>0</v>
      </c>
      <c r="D34" s="41">
        <v>3</v>
      </c>
      <c r="E34" s="41">
        <v>2</v>
      </c>
      <c r="F34" s="41">
        <v>1.5</v>
      </c>
      <c r="G34" s="49">
        <v>1.5</v>
      </c>
    </row>
    <row r="35" spans="1:7" ht="15">
      <c r="A35" s="40" t="s">
        <v>7</v>
      </c>
      <c r="B35" s="41">
        <v>0</v>
      </c>
      <c r="C35" s="41">
        <v>0</v>
      </c>
      <c r="D35" s="41">
        <v>1</v>
      </c>
      <c r="E35" s="41">
        <v>0.5</v>
      </c>
      <c r="F35" s="41">
        <v>0.5</v>
      </c>
      <c r="G35" s="49">
        <v>0.5</v>
      </c>
    </row>
    <row r="36" spans="1:7" ht="15">
      <c r="A36" s="42" t="s">
        <v>8</v>
      </c>
      <c r="B36" s="11">
        <f aca="true" t="shared" si="7" ref="B36:G36">B33*(B19*1000*1000/B12)*B34/365/24/60/60</f>
        <v>0</v>
      </c>
      <c r="C36" s="11">
        <f t="shared" si="7"/>
        <v>0</v>
      </c>
      <c r="D36" s="11">
        <f t="shared" si="7"/>
        <v>0.008975342465753426</v>
      </c>
      <c r="E36" s="11">
        <f t="shared" si="7"/>
        <v>0.1795068493150685</v>
      </c>
      <c r="F36" s="11">
        <f t="shared" si="7"/>
        <v>0.1795068493150685</v>
      </c>
      <c r="G36" s="11">
        <f t="shared" si="7"/>
        <v>0.1795068493150685</v>
      </c>
    </row>
    <row r="37" spans="1:7" ht="15">
      <c r="A37" s="35" t="s">
        <v>34</v>
      </c>
      <c r="B37" s="16">
        <f aca="true" t="shared" si="8" ref="B37:G37">(1+B35)*B34*B18</f>
        <v>0</v>
      </c>
      <c r="C37" s="16">
        <f t="shared" si="8"/>
        <v>0</v>
      </c>
      <c r="D37" s="16">
        <f t="shared" si="8"/>
        <v>120</v>
      </c>
      <c r="E37" s="16">
        <f t="shared" si="8"/>
        <v>600</v>
      </c>
      <c r="F37" s="16">
        <f t="shared" si="8"/>
        <v>450</v>
      </c>
      <c r="G37" s="16">
        <f t="shared" si="8"/>
        <v>450</v>
      </c>
    </row>
    <row r="38" spans="1:7" ht="15">
      <c r="A38" s="8" t="s">
        <v>18</v>
      </c>
      <c r="B38" s="17">
        <f aca="true" t="shared" si="9" ref="B38:G38">B19*B35</f>
        <v>0</v>
      </c>
      <c r="C38" s="17">
        <f t="shared" si="9"/>
        <v>0</v>
      </c>
      <c r="D38" s="17">
        <f t="shared" si="9"/>
        <v>0.0471744</v>
      </c>
      <c r="E38" s="17">
        <f t="shared" si="9"/>
        <v>0.707616</v>
      </c>
      <c r="F38" s="17">
        <f t="shared" si="9"/>
        <v>0.9434880000000001</v>
      </c>
      <c r="G38" s="17">
        <f t="shared" si="9"/>
        <v>0.9434880000000001</v>
      </c>
    </row>
    <row r="40" ht="15.75" thickBot="1"/>
    <row r="41" spans="1:7" ht="15.75" thickTop="1">
      <c r="A41" s="19" t="s">
        <v>16</v>
      </c>
      <c r="B41" s="20">
        <f aca="true" t="shared" si="10" ref="B41:G41">B7+B28+B36</f>
        <v>197.86910197869102</v>
      </c>
      <c r="C41" s="20">
        <f t="shared" si="10"/>
        <v>197.86910197869102</v>
      </c>
      <c r="D41" s="20">
        <f t="shared" si="10"/>
        <v>3957.4059738203955</v>
      </c>
      <c r="E41" s="20">
        <f t="shared" si="10"/>
        <v>17808.43458630137</v>
      </c>
      <c r="F41" s="20">
        <f t="shared" si="10"/>
        <v>17808.43458630137</v>
      </c>
      <c r="G41" s="20">
        <f t="shared" si="10"/>
        <v>17808.43458630137</v>
      </c>
    </row>
    <row r="42" spans="1:7" ht="15">
      <c r="A42" s="21" t="s">
        <v>17</v>
      </c>
      <c r="B42" s="22">
        <v>600</v>
      </c>
      <c r="C42" s="22">
        <f>B42*1.5</f>
        <v>900</v>
      </c>
      <c r="D42" s="22">
        <f>C42*1.5</f>
        <v>1350</v>
      </c>
      <c r="E42" s="22">
        <f>D42*1.5</f>
        <v>2025</v>
      </c>
      <c r="F42" s="22">
        <f>E42*1.5</f>
        <v>3037.5</v>
      </c>
      <c r="G42" s="23">
        <f>F42*1.5</f>
        <v>4556.25</v>
      </c>
    </row>
    <row r="43" spans="1:7" ht="15">
      <c r="A43" s="24" t="s">
        <v>24</v>
      </c>
      <c r="B43" s="25">
        <f aca="true" t="shared" si="11" ref="B43:G43">B41/B42</f>
        <v>0.3297818366311517</v>
      </c>
      <c r="C43" s="25">
        <f t="shared" si="11"/>
        <v>0.21985455775410112</v>
      </c>
      <c r="D43" s="25">
        <f t="shared" si="11"/>
        <v>2.931411832459552</v>
      </c>
      <c r="E43" s="25">
        <f t="shared" si="11"/>
        <v>8.794288684593269</v>
      </c>
      <c r="F43" s="25">
        <f t="shared" si="11"/>
        <v>5.862859123062179</v>
      </c>
      <c r="G43" s="26">
        <f t="shared" si="11"/>
        <v>3.9085727487081194</v>
      </c>
    </row>
    <row r="44" spans="1:7" ht="15.75" thickBot="1">
      <c r="A44" s="27" t="s">
        <v>18</v>
      </c>
      <c r="B44" s="28">
        <f aca="true" t="shared" si="12" ref="B44:G44">B8+B19+B38</f>
        <v>0.0015</v>
      </c>
      <c r="C44" s="28">
        <f t="shared" si="12"/>
        <v>0.0015</v>
      </c>
      <c r="D44" s="28">
        <f t="shared" si="12"/>
        <v>0.12434880000000001</v>
      </c>
      <c r="E44" s="28">
        <f t="shared" si="12"/>
        <v>2.257848</v>
      </c>
      <c r="F44" s="28">
        <f t="shared" si="12"/>
        <v>2.9654640000000008</v>
      </c>
      <c r="G44" s="28">
        <f t="shared" si="12"/>
        <v>2.9654640000000008</v>
      </c>
    </row>
    <row r="45" spans="1:7" ht="15.75" thickTop="1">
      <c r="A45" s="12"/>
      <c r="B45" s="12"/>
      <c r="C45" s="12"/>
      <c r="D45" s="12"/>
      <c r="E45" s="12"/>
      <c r="F45" s="12"/>
      <c r="G45" s="12"/>
    </row>
    <row r="46" spans="1:7" ht="15">
      <c r="A46" s="29" t="s">
        <v>25</v>
      </c>
      <c r="B46" s="29">
        <f>1000/1.5/1.5/1.5/1.5</f>
        <v>197.53086419753083</v>
      </c>
      <c r="C46" s="29">
        <f>B46/1.5</f>
        <v>131.68724279835388</v>
      </c>
      <c r="D46" s="29">
        <f>C46/1.5</f>
        <v>87.79149519890258</v>
      </c>
      <c r="E46" s="29">
        <f>D46/1.5</f>
        <v>58.527663465935056</v>
      </c>
      <c r="F46" s="29">
        <f>E46/1.5</f>
        <v>39.01844231062337</v>
      </c>
      <c r="G46" s="29">
        <f>F46/1.5</f>
        <v>26.012294873748914</v>
      </c>
    </row>
    <row r="47" spans="1:7" ht="15">
      <c r="A47" s="29" t="s">
        <v>19</v>
      </c>
      <c r="B47" s="29">
        <f>140/1.2/1.2/1.2/1.2</f>
        <v>67.51543209876544</v>
      </c>
      <c r="C47" s="29">
        <f>B47/1.2</f>
        <v>56.26286008230454</v>
      </c>
      <c r="D47" s="29">
        <f>C47/1.2</f>
        <v>46.88571673525379</v>
      </c>
      <c r="E47" s="29">
        <f>D47/1.2</f>
        <v>39.07143061271149</v>
      </c>
      <c r="F47" s="29">
        <f>E47/1.2</f>
        <v>32.559525510592906</v>
      </c>
      <c r="G47" s="29">
        <f>F47/1.2</f>
        <v>27.13293792549409</v>
      </c>
    </row>
    <row r="48" spans="1:7" ht="15">
      <c r="A48" s="29" t="s">
        <v>20</v>
      </c>
      <c r="B48" s="29">
        <f aca="true" t="shared" si="13" ref="B48:G48">B44*B47</f>
        <v>0.10127314814814817</v>
      </c>
      <c r="C48" s="29">
        <f t="shared" si="13"/>
        <v>0.08439429012345681</v>
      </c>
      <c r="D48" s="29">
        <f t="shared" si="13"/>
        <v>5.830182613168726</v>
      </c>
      <c r="E48" s="29">
        <f t="shared" si="13"/>
        <v>88.21735146604941</v>
      </c>
      <c r="F48" s="29">
        <f t="shared" si="13"/>
        <v>96.55410075874491</v>
      </c>
      <c r="G48" s="29">
        <f t="shared" si="13"/>
        <v>80.46175063228743</v>
      </c>
    </row>
    <row r="49" spans="1:7" ht="15">
      <c r="A49" s="30" t="s">
        <v>21</v>
      </c>
      <c r="B49" s="30">
        <f>B43/3</f>
        <v>0.10992727887705056</v>
      </c>
      <c r="C49" s="30">
        <f>C43-B43*0.6</f>
        <v>0.021985455775410112</v>
      </c>
      <c r="D49" s="30">
        <f>D43-C43*0.6</f>
        <v>2.7994990978070913</v>
      </c>
      <c r="E49" s="30">
        <f>E43-D43*0.6</f>
        <v>7.035441585117538</v>
      </c>
      <c r="F49" s="30">
        <f>F43-E43*0.6</f>
        <v>0.5862859123062183</v>
      </c>
      <c r="G49" s="30">
        <f>G43-F43*0.6</f>
        <v>0.3908572748708119</v>
      </c>
    </row>
    <row r="50" spans="1:7" ht="15">
      <c r="A50" s="29" t="s">
        <v>22</v>
      </c>
      <c r="B50" s="29">
        <f>B49*2</f>
        <v>0.21985455775410112</v>
      </c>
      <c r="C50" s="29">
        <f>C49*2</f>
        <v>0.043970911550820224</v>
      </c>
      <c r="D50" s="29">
        <v>0</v>
      </c>
      <c r="E50" s="29">
        <f>E49*2</f>
        <v>14.070883170235076</v>
      </c>
      <c r="F50" s="29">
        <f>F49*2</f>
        <v>1.1725718246124366</v>
      </c>
      <c r="G50" s="29">
        <v>0</v>
      </c>
    </row>
    <row r="51" spans="1:7" ht="15">
      <c r="A51" s="31" t="s">
        <v>35</v>
      </c>
      <c r="B51" s="31">
        <f aca="true" t="shared" si="14" ref="B51:G51">B48+B50</f>
        <v>0.32112770590224926</v>
      </c>
      <c r="C51" s="31">
        <f t="shared" si="14"/>
        <v>0.12836520167427704</v>
      </c>
      <c r="D51" s="31">
        <f t="shared" si="14"/>
        <v>5.830182613168726</v>
      </c>
      <c r="E51" s="31">
        <f t="shared" si="14"/>
        <v>102.28823463628449</v>
      </c>
      <c r="F51" s="31">
        <f t="shared" si="14"/>
        <v>97.72667258335734</v>
      </c>
      <c r="G51" s="31">
        <f t="shared" si="14"/>
        <v>80.46175063228743</v>
      </c>
    </row>
  </sheetData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Lawrence</cp:lastModifiedBy>
  <dcterms:created xsi:type="dcterms:W3CDTF">1996-10-14T23:33:28Z</dcterms:created>
  <dcterms:modified xsi:type="dcterms:W3CDTF">2008-04-28T16:38:08Z</dcterms:modified>
  <cp:category/>
  <cp:version/>
  <cp:contentType/>
  <cp:contentStatus/>
</cp:coreProperties>
</file>